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0" windowWidth="6510" windowHeight="8210" tabRatio="747" activeTab="0"/>
  </bookViews>
  <sheets>
    <sheet name="2018-2019 BUDGET" sheetId="1" r:id="rId1"/>
    <sheet name="2018 Taxable Values " sheetId="2" r:id="rId2"/>
    <sheet name="PROPOSED Tax Rate" sheetId="3" r:id="rId3"/>
    <sheet name="TAX RATE HISTORY" sheetId="4" state="hidden" r:id="rId4"/>
    <sheet name="CURRENT Tax Rate (2)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Teresa L. Moore</author>
  </authors>
  <commentList>
    <comment ref="G20" authorId="0">
      <text>
        <r>
          <rPr>
            <b/>
            <sz val="9"/>
            <rFont val="Tahoma"/>
            <family val="2"/>
          </rPr>
          <t>Teresa L. Moore:</t>
        </r>
        <r>
          <rPr>
            <sz val="9"/>
            <rFont val="Tahoma"/>
            <family val="2"/>
          </rPr>
          <t xml:space="preserve">
Teresa L. Moore:
MFAEMS 381244.19
Rent   9000.00
Admin   15000.00
9.78% of Total pd by BCEMS
</t>
        </r>
      </text>
    </comment>
  </commentList>
</comments>
</file>

<file path=xl/sharedStrings.xml><?xml version="1.0" encoding="utf-8"?>
<sst xmlns="http://schemas.openxmlformats.org/spreadsheetml/2006/main" count="89" uniqueCount="77">
  <si>
    <t>Operating Revenue</t>
  </si>
  <si>
    <t>Total Operating Revenue</t>
  </si>
  <si>
    <t>Total Operating Expenditures</t>
  </si>
  <si>
    <t xml:space="preserve">Contingencies </t>
  </si>
  <si>
    <t>Insurance</t>
  </si>
  <si>
    <t>Interest on Investments</t>
  </si>
  <si>
    <t>Penalty and Interest</t>
  </si>
  <si>
    <t>Assume a 97% Collection Rate</t>
  </si>
  <si>
    <t>BURNET COUNTY EMERGENCY SERVICES DISTRICT #1</t>
  </si>
  <si>
    <t>Burnet Co ESD Tax Revenue</t>
  </si>
  <si>
    <t>Burnet Central Appraisal District</t>
  </si>
  <si>
    <t>Operating Expenditures</t>
  </si>
  <si>
    <t>BURNET ESD</t>
  </si>
  <si>
    <t>LLANO ESD</t>
  </si>
  <si>
    <t>TOTAL</t>
  </si>
  <si>
    <t>PRORATA SHARE OF CONTRACT SERVICES</t>
  </si>
  <si>
    <t>Training</t>
  </si>
  <si>
    <t>Assumed Tax Rate:</t>
  </si>
  <si>
    <t>REVENUE OVER EXPENDITURES</t>
  </si>
  <si>
    <t>%</t>
  </si>
  <si>
    <t>INCR/DECR</t>
  </si>
  <si>
    <t xml:space="preserve">Certified Taxable Value </t>
  </si>
  <si>
    <t>BURNET ESD PRORATA SHARE</t>
  </si>
  <si>
    <t>LLANO ESD PRORATA SHARE</t>
  </si>
  <si>
    <t xml:space="preserve">EMS CONTRACT </t>
  </si>
  <si>
    <t>RENT: $750 PER MONTH</t>
  </si>
  <si>
    <t>Estimated Tax Revenue @ 100%:</t>
  </si>
  <si>
    <t>Assume a 98% Collection Rate</t>
  </si>
  <si>
    <t>TAX RATE</t>
  </si>
  <si>
    <t>TAXABLE VALUE</t>
  </si>
  <si>
    <t xml:space="preserve">TAX LEVY @ 100% </t>
  </si>
  <si>
    <t xml:space="preserve">TAX LEVY @ 98% </t>
  </si>
  <si>
    <t xml:space="preserve">TAX LEVY @ 97% </t>
  </si>
  <si>
    <t>FY 2013</t>
  </si>
  <si>
    <t>2012 TAX RATE</t>
  </si>
  <si>
    <t>2012 TAXABLE VALUE</t>
  </si>
  <si>
    <t>FY 2012</t>
  </si>
  <si>
    <t>2011 TAX RATE</t>
  </si>
  <si>
    <t>2011 TAXABLE VALUE</t>
  </si>
  <si>
    <t>FY 2011</t>
  </si>
  <si>
    <t>2010 TAX RATE</t>
  </si>
  <si>
    <t>2010 TAXABLE VALUE</t>
  </si>
  <si>
    <t>FY 2010</t>
  </si>
  <si>
    <t>2009 TAX RATE</t>
  </si>
  <si>
    <t>2009 TAXABLE VALUE</t>
  </si>
  <si>
    <t>FY 2009</t>
  </si>
  <si>
    <t>2008 TAX RATE</t>
  </si>
  <si>
    <t>2008 TAXABLE VALUE</t>
  </si>
  <si>
    <t>Maintenance &amp; Repairs - EMS Quarters</t>
  </si>
  <si>
    <t>2015 TAX RATE CALCULATION</t>
  </si>
  <si>
    <t>FY 2014</t>
  </si>
  <si>
    <t>2013 TAX RATE</t>
  </si>
  <si>
    <t>2013 TAXABLE VALUE</t>
  </si>
  <si>
    <t>``</t>
  </si>
  <si>
    <t>ADMINISTRATIVE SERVICES-LOGAN</t>
  </si>
  <si>
    <t>FY 2015</t>
  </si>
  <si>
    <t>2014 TAX RATE</t>
  </si>
  <si>
    <t>2014 TAXABLE VALUE</t>
  </si>
  <si>
    <t>Certified Taxable Value for 2015 Tax Year</t>
  </si>
  <si>
    <t>FY 2016</t>
  </si>
  <si>
    <t>2015 TAX RATE</t>
  </si>
  <si>
    <t>ROLL BACK RATE</t>
  </si>
  <si>
    <t>2015 TAXABLE VALUE</t>
  </si>
  <si>
    <t>Effective Tax Rate:</t>
  </si>
  <si>
    <t>FY 2017</t>
  </si>
  <si>
    <t>2016 TAX RATE</t>
  </si>
  <si>
    <t>2016 TAXABLE VALUE</t>
  </si>
  <si>
    <t>T</t>
  </si>
  <si>
    <t>Ambulance/Facility Fee/Admin</t>
  </si>
  <si>
    <t>FISCAL YEAR 10/01/18 TO 09/30/19</t>
  </si>
  <si>
    <t>2018 TAX RATE CALCULATION</t>
  </si>
  <si>
    <t>Certified Taxable Value for 2018 Tax Year</t>
  </si>
  <si>
    <t>FY 2018</t>
  </si>
  <si>
    <t>CERTIFIED VALUES - JULY 2018</t>
  </si>
  <si>
    <t>Audit</t>
  </si>
  <si>
    <t>Effective Rate .0236</t>
  </si>
  <si>
    <t>Final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</si>
</sst>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"/>
    <numFmt numFmtId="165" formatCode="0.0000%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[$-409]dddd\,\ mmmm\ d\,\ yyyy"/>
    <numFmt numFmtId="171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0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57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0" xfId="57" applyFont="1" applyAlignment="1">
      <alignment horizontal="center" wrapText="1"/>
      <protection/>
    </xf>
    <xf numFmtId="0" fontId="0" fillId="0" borderId="0" xfId="57" applyFont="1">
      <alignment/>
      <protection/>
    </xf>
    <xf numFmtId="3" fontId="0" fillId="0" borderId="0" xfId="57" applyNumberFormat="1">
      <alignment/>
      <protection/>
    </xf>
    <xf numFmtId="166" fontId="0" fillId="0" borderId="0" xfId="57" applyNumberFormat="1">
      <alignment/>
      <protection/>
    </xf>
    <xf numFmtId="10" fontId="2" fillId="0" borderId="10" xfId="0" applyNumberFormat="1" applyFont="1" applyBorder="1" applyAlignment="1">
      <alignment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8" fontId="0" fillId="0" borderId="0" xfId="42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68" fontId="2" fillId="0" borderId="0" xfId="42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6" fillId="0" borderId="0" xfId="53" applyFont="1" applyAlignment="1" applyProtection="1">
      <alignment/>
      <protection/>
    </xf>
    <xf numFmtId="0" fontId="0" fillId="0" borderId="0" xfId="57" applyFont="1" applyBorder="1" applyAlignment="1">
      <alignment horizontal="right"/>
      <protection/>
    </xf>
    <xf numFmtId="43" fontId="0" fillId="0" borderId="0" xfId="42" applyFont="1" applyBorder="1" applyAlignment="1">
      <alignment horizontal="center"/>
    </xf>
    <xf numFmtId="2" fontId="0" fillId="0" borderId="0" xfId="57" applyNumberFormat="1" applyFont="1" applyAlignment="1">
      <alignment horizontal="center" wrapText="1"/>
      <protection/>
    </xf>
    <xf numFmtId="2" fontId="0" fillId="0" borderId="0" xfId="57" applyNumberFormat="1" applyFont="1" applyAlignment="1">
      <alignment horizontal="right" wrapText="1"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2">
      <selection activeCell="G27" sqref="G27"/>
    </sheetView>
  </sheetViews>
  <sheetFormatPr defaultColWidth="9.140625" defaultRowHeight="12.75"/>
  <cols>
    <col min="1" max="2" width="8.8515625" style="3" customWidth="1"/>
    <col min="3" max="3" width="11.7109375" style="3" customWidth="1"/>
    <col min="4" max="5" width="8.8515625" style="3" customWidth="1"/>
    <col min="6" max="6" width="12.8515625" style="3" customWidth="1"/>
    <col min="7" max="7" width="12.7109375" style="44" bestFit="1" customWidth="1"/>
    <col min="8" max="8" width="9.140625" style="7" customWidth="1"/>
    <col min="9" max="9" width="12.7109375" style="7" bestFit="1" customWidth="1"/>
    <col min="10" max="10" width="10.140625" style="7" bestFit="1" customWidth="1"/>
    <col min="11" max="16384" width="9.140625" style="7" customWidth="1"/>
  </cols>
  <sheetData>
    <row r="1" ht="15.75"/>
    <row r="2" spans="1:8" ht="15.75">
      <c r="A2" s="64" t="s">
        <v>8</v>
      </c>
      <c r="B2" s="64"/>
      <c r="C2" s="64"/>
      <c r="D2" s="64"/>
      <c r="E2" s="64"/>
      <c r="F2" s="64"/>
      <c r="G2" s="64"/>
      <c r="H2" s="64"/>
    </row>
    <row r="3" spans="1:8" ht="15.75">
      <c r="A3" s="65" t="s">
        <v>76</v>
      </c>
      <c r="B3" s="65"/>
      <c r="C3" s="65"/>
      <c r="D3" s="65"/>
      <c r="E3" s="65"/>
      <c r="F3" s="65"/>
      <c r="G3" s="65"/>
      <c r="H3" s="65"/>
    </row>
    <row r="4" spans="1:8" ht="15.75">
      <c r="A4" s="64" t="s">
        <v>69</v>
      </c>
      <c r="B4" s="64"/>
      <c r="C4" s="64"/>
      <c r="D4" s="64"/>
      <c r="E4" s="64"/>
      <c r="F4" s="64"/>
      <c r="G4" s="64"/>
      <c r="H4" s="64"/>
    </row>
    <row r="5" ht="15.75">
      <c r="D5" s="3" t="s">
        <v>75</v>
      </c>
    </row>
    <row r="6" ht="15.75"/>
    <row r="7" spans="6:8" ht="15.75">
      <c r="F7" s="61"/>
      <c r="G7" s="62"/>
      <c r="H7" s="63"/>
    </row>
    <row r="8" ht="15.75">
      <c r="E8" s="45"/>
    </row>
    <row r="9" ht="15.75">
      <c r="A9" s="3" t="s">
        <v>0</v>
      </c>
    </row>
    <row r="10" ht="15.75"/>
    <row r="11" spans="1:9" ht="15.75">
      <c r="A11" s="3">
        <v>4101</v>
      </c>
      <c r="C11" s="3" t="s">
        <v>9</v>
      </c>
      <c r="G11" s="46">
        <v>49397</v>
      </c>
      <c r="H11" s="9"/>
      <c r="I11" s="9"/>
    </row>
    <row r="12" spans="1:9" ht="15.75">
      <c r="A12" s="3">
        <v>4301</v>
      </c>
      <c r="C12" s="3" t="s">
        <v>5</v>
      </c>
      <c r="G12" s="47">
        <v>1200</v>
      </c>
      <c r="I12" s="48"/>
    </row>
    <row r="13" spans="1:9" ht="15.75">
      <c r="A13" s="3">
        <v>4303</v>
      </c>
      <c r="C13" s="3" t="s">
        <v>6</v>
      </c>
      <c r="G13" s="49">
        <v>600</v>
      </c>
      <c r="I13" s="48"/>
    </row>
    <row r="14" spans="7:9" ht="15.75">
      <c r="G14" s="46"/>
      <c r="I14" s="48"/>
    </row>
    <row r="15" spans="3:9" ht="15.75">
      <c r="C15" s="3" t="s">
        <v>1</v>
      </c>
      <c r="G15" s="46">
        <f>SUM(G11:G14)</f>
        <v>51197</v>
      </c>
      <c r="I15" s="48"/>
    </row>
    <row r="16" spans="7:9" ht="15.75">
      <c r="G16" s="46"/>
      <c r="H16" s="9"/>
      <c r="I16" s="9"/>
    </row>
    <row r="17" spans="7:9" ht="15.75">
      <c r="G17" s="46"/>
      <c r="I17" s="48"/>
    </row>
    <row r="18" spans="1:9" ht="15.75">
      <c r="A18" s="3" t="s">
        <v>11</v>
      </c>
      <c r="G18" s="46"/>
      <c r="I18" s="48"/>
    </row>
    <row r="19" spans="7:9" ht="15.75">
      <c r="G19" s="46"/>
      <c r="I19" s="48"/>
    </row>
    <row r="20" spans="1:9" ht="15.75">
      <c r="A20" s="3">
        <v>5001</v>
      </c>
      <c r="C20" s="3" t="s">
        <v>68</v>
      </c>
      <c r="G20" s="50">
        <v>41412</v>
      </c>
      <c r="I20" s="48"/>
    </row>
    <row r="21" spans="1:9" ht="15.75">
      <c r="A21" s="3">
        <v>5010</v>
      </c>
      <c r="C21" s="3" t="s">
        <v>74</v>
      </c>
      <c r="G21" s="50">
        <v>300</v>
      </c>
      <c r="I21" s="48"/>
    </row>
    <row r="22" spans="1:9" ht="15.75">
      <c r="A22" s="3">
        <v>5011</v>
      </c>
      <c r="C22" s="3" t="s">
        <v>10</v>
      </c>
      <c r="G22" s="46">
        <v>920</v>
      </c>
      <c r="I22" s="48"/>
    </row>
    <row r="23" spans="1:9" ht="15.75">
      <c r="A23" s="3">
        <v>5015</v>
      </c>
      <c r="C23" s="3" t="s">
        <v>4</v>
      </c>
      <c r="G23" s="46">
        <v>900</v>
      </c>
      <c r="I23" s="48"/>
    </row>
    <row r="24" spans="1:9" ht="15.75">
      <c r="A24" s="3">
        <v>5016</v>
      </c>
      <c r="C24" s="3" t="s">
        <v>16</v>
      </c>
      <c r="G24" s="46">
        <v>4000</v>
      </c>
      <c r="I24" s="48"/>
    </row>
    <row r="25" spans="1:9" ht="15.75">
      <c r="A25" s="3">
        <v>5017</v>
      </c>
      <c r="C25" s="3" t="s">
        <v>48</v>
      </c>
      <c r="G25" s="46">
        <v>500</v>
      </c>
      <c r="I25" s="48"/>
    </row>
    <row r="26" spans="1:9" ht="15.75">
      <c r="A26" s="3">
        <v>5050</v>
      </c>
      <c r="C26" s="3" t="s">
        <v>3</v>
      </c>
      <c r="G26" s="51">
        <v>3165</v>
      </c>
      <c r="I26" s="48"/>
    </row>
    <row r="27" ht="15.75">
      <c r="G27" s="46"/>
    </row>
    <row r="28" spans="3:9" ht="15">
      <c r="C28" s="3" t="s">
        <v>2</v>
      </c>
      <c r="G28" s="46">
        <f>SUM(G20:G26)</f>
        <v>51197</v>
      </c>
      <c r="I28" s="48"/>
    </row>
    <row r="29" spans="7:9" ht="15">
      <c r="G29" s="46"/>
      <c r="I29" s="48"/>
    </row>
    <row r="30" spans="1:9" ht="15.75" thickBot="1">
      <c r="A30" s="3" t="s">
        <v>18</v>
      </c>
      <c r="G30" s="52">
        <f>G15-G28</f>
        <v>0</v>
      </c>
      <c r="I30" s="48"/>
    </row>
    <row r="31" ht="15.75" thickTop="1">
      <c r="I31" s="48"/>
    </row>
    <row r="32" spans="1:10" ht="14.25" customHeight="1">
      <c r="A32" s="53"/>
      <c r="B32" s="53"/>
      <c r="C32" s="53"/>
      <c r="D32" s="53"/>
      <c r="E32" s="53"/>
      <c r="F32" s="53"/>
      <c r="G32" s="53"/>
      <c r="H32" s="53"/>
      <c r="I32" s="48"/>
      <c r="J32" s="6"/>
    </row>
    <row r="34" ht="15">
      <c r="C34" s="4"/>
    </row>
    <row r="35" ht="15">
      <c r="I35" s="48"/>
    </row>
    <row r="37" spans="1:9" ht="15">
      <c r="A37" s="54"/>
      <c r="B37" s="54"/>
      <c r="C37" s="54"/>
      <c r="D37" s="54"/>
      <c r="I37" s="48"/>
    </row>
    <row r="38" spans="1:9" ht="15">
      <c r="A38" s="54"/>
      <c r="B38" s="54"/>
      <c r="C38" s="54"/>
      <c r="D38" s="54"/>
      <c r="I38" s="48"/>
    </row>
    <row r="39" spans="1:9" ht="15">
      <c r="A39" s="54"/>
      <c r="B39" s="54"/>
      <c r="C39" s="54"/>
      <c r="D39" s="54"/>
      <c r="I39" s="48"/>
    </row>
    <row r="40" spans="1:9" ht="15">
      <c r="A40" s="54"/>
      <c r="B40" s="54"/>
      <c r="C40" s="54"/>
      <c r="D40" s="54"/>
      <c r="I40" s="48"/>
    </row>
    <row r="41" ht="15">
      <c r="I41" s="48"/>
    </row>
    <row r="42" ht="15">
      <c r="I42" s="48"/>
    </row>
    <row r="43" spans="1:9" ht="15">
      <c r="A43" s="55"/>
      <c r="I43" s="48"/>
    </row>
    <row r="44" ht="15">
      <c r="I44" s="48"/>
    </row>
    <row r="45" spans="1:9" ht="15">
      <c r="A45" s="55"/>
      <c r="I45" s="48"/>
    </row>
    <row r="46" ht="15">
      <c r="I46" s="48"/>
    </row>
    <row r="47" ht="15">
      <c r="I47" s="48"/>
    </row>
    <row r="48" ht="15">
      <c r="I48" s="48"/>
    </row>
    <row r="49" ht="15">
      <c r="I49" s="48"/>
    </row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orientation="portrait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9.421875" style="0" customWidth="1"/>
    <col min="3" max="3" width="18.00390625" style="5" customWidth="1"/>
    <col min="4" max="4" width="3.28125" style="19" customWidth="1"/>
    <col min="5" max="5" width="18.00390625" style="5" customWidth="1"/>
    <col min="6" max="6" width="3.140625" style="0" customWidth="1"/>
    <col min="7" max="7" width="14.421875" style="0" customWidth="1"/>
    <col min="8" max="8" width="3.00390625" style="0" customWidth="1"/>
    <col min="9" max="9" width="12.421875" style="0" customWidth="1"/>
  </cols>
  <sheetData>
    <row r="2" spans="1:5" ht="15">
      <c r="A2" s="64" t="s">
        <v>73</v>
      </c>
      <c r="B2" s="64"/>
      <c r="C2" s="64"/>
      <c r="D2" s="15"/>
      <c r="E2"/>
    </row>
    <row r="3" spans="1:9" ht="15">
      <c r="A3" s="3"/>
      <c r="B3" s="7"/>
      <c r="C3" s="9"/>
      <c r="D3" s="16"/>
      <c r="E3" s="9"/>
      <c r="I3" s="17" t="s">
        <v>19</v>
      </c>
    </row>
    <row r="4" spans="1:9" ht="15">
      <c r="A4" s="3"/>
      <c r="B4" s="7"/>
      <c r="C4" s="18">
        <v>2019</v>
      </c>
      <c r="D4" s="15"/>
      <c r="E4" s="18">
        <v>2018</v>
      </c>
      <c r="G4" s="18" t="s">
        <v>20</v>
      </c>
      <c r="I4" s="18" t="s">
        <v>20</v>
      </c>
    </row>
    <row r="5" spans="1:9" ht="15">
      <c r="A5" s="3" t="s">
        <v>12</v>
      </c>
      <c r="B5" s="7"/>
      <c r="D5" s="19" t="s">
        <v>67</v>
      </c>
      <c r="I5" s="20"/>
    </row>
    <row r="6" spans="1:9" ht="15">
      <c r="A6" s="3" t="s">
        <v>21</v>
      </c>
      <c r="B6" s="3"/>
      <c r="C6" s="8">
        <v>213580916</v>
      </c>
      <c r="D6" s="12"/>
      <c r="E6" s="8">
        <v>203239405</v>
      </c>
      <c r="G6" s="8">
        <f>C6-E6</f>
        <v>10341511</v>
      </c>
      <c r="H6" s="2"/>
      <c r="I6" s="11">
        <f>(C6-E6)/E6</f>
        <v>0.0508833953730577</v>
      </c>
    </row>
    <row r="7" spans="1:9" ht="15">
      <c r="A7" s="3"/>
      <c r="B7" s="3"/>
      <c r="G7" s="8"/>
      <c r="H7" s="2"/>
      <c r="I7" s="2"/>
    </row>
    <row r="8" spans="1:9" ht="15">
      <c r="A8" s="3" t="s">
        <v>13</v>
      </c>
      <c r="B8" s="3"/>
      <c r="G8" s="8"/>
      <c r="H8" s="2"/>
      <c r="I8" s="2"/>
    </row>
    <row r="9" spans="1:9" ht="15">
      <c r="A9" s="3" t="s">
        <v>21</v>
      </c>
      <c r="B9" s="3"/>
      <c r="C9" s="10">
        <v>2153998016</v>
      </c>
      <c r="D9" s="12"/>
      <c r="E9" s="10">
        <v>2023633012</v>
      </c>
      <c r="G9" s="10">
        <f>C9-E9</f>
        <v>130365004</v>
      </c>
      <c r="H9" s="2"/>
      <c r="I9" s="33">
        <f>(C9-E9)/E9</f>
        <v>0.06442126770365218</v>
      </c>
    </row>
    <row r="10" spans="1:9" ht="15">
      <c r="A10" s="3"/>
      <c r="B10" s="3"/>
      <c r="C10" s="8"/>
      <c r="D10" s="12"/>
      <c r="E10" s="8"/>
      <c r="G10" s="8"/>
      <c r="H10" s="2"/>
      <c r="I10" s="2"/>
    </row>
    <row r="11" spans="1:9" ht="15">
      <c r="A11" s="3" t="s">
        <v>14</v>
      </c>
      <c r="B11" s="3"/>
      <c r="C11" s="8">
        <f>SUM(C6:C10)</f>
        <v>2367578932</v>
      </c>
      <c r="D11" s="12"/>
      <c r="E11" s="8">
        <f>SUM(E6:E10)</f>
        <v>2226872417</v>
      </c>
      <c r="G11" s="8">
        <f>C11-E11</f>
        <v>140706515</v>
      </c>
      <c r="H11" s="2"/>
      <c r="I11" s="11">
        <f>(C11-E11)/E11</f>
        <v>0.0631857101133603</v>
      </c>
    </row>
    <row r="12" spans="1:9" ht="15">
      <c r="A12" s="3"/>
      <c r="B12" s="3"/>
      <c r="C12"/>
      <c r="D12" s="21"/>
      <c r="E12"/>
      <c r="G12" s="8"/>
      <c r="H12" s="2"/>
      <c r="I12" s="2"/>
    </row>
    <row r="13" spans="1:9" ht="15">
      <c r="A13" s="3" t="s">
        <v>22</v>
      </c>
      <c r="B13" s="3"/>
      <c r="C13" s="42">
        <f>C6/C11</f>
        <v>0.0902106844731798</v>
      </c>
      <c r="D13" s="22"/>
      <c r="E13" s="42">
        <f>E6/E11</f>
        <v>0.09126674857906779</v>
      </c>
      <c r="G13" s="11">
        <f>C13-E13</f>
        <v>-0.0010560641058879883</v>
      </c>
      <c r="H13" s="2"/>
      <c r="I13" s="11">
        <f>(C13-E13)/E13</f>
        <v>-0.011571181425106653</v>
      </c>
    </row>
    <row r="14" spans="1:9" ht="15">
      <c r="A14" s="3"/>
      <c r="B14" s="3"/>
      <c r="C14" s="11"/>
      <c r="D14" s="22"/>
      <c r="E14" s="11"/>
      <c r="G14" s="11"/>
      <c r="H14" s="2"/>
      <c r="I14" s="2"/>
    </row>
    <row r="15" spans="1:9" ht="15">
      <c r="A15" s="3" t="s">
        <v>23</v>
      </c>
      <c r="B15" s="3"/>
      <c r="C15" s="42">
        <f>C9/C11</f>
        <v>0.9097893155268202</v>
      </c>
      <c r="D15" s="22"/>
      <c r="E15" s="42">
        <f>E9/E11</f>
        <v>0.9087332514209322</v>
      </c>
      <c r="G15" s="11">
        <f>C15-E15</f>
        <v>0.0010560641058879883</v>
      </c>
      <c r="H15" s="2"/>
      <c r="I15" s="11">
        <v>-0.0419</v>
      </c>
    </row>
    <row r="16" spans="1:9" ht="15">
      <c r="A16" s="3"/>
      <c r="B16" s="3"/>
      <c r="C16" s="12"/>
      <c r="D16" s="12"/>
      <c r="E16" s="12"/>
      <c r="G16" s="8"/>
      <c r="H16" s="2"/>
      <c r="I16" s="2"/>
    </row>
    <row r="17" spans="1:9" ht="15">
      <c r="A17" s="64" t="s">
        <v>15</v>
      </c>
      <c r="B17" s="64"/>
      <c r="C17" s="64"/>
      <c r="D17" s="15"/>
      <c r="E17"/>
      <c r="G17" s="8"/>
      <c r="H17" s="2"/>
      <c r="I17" s="2"/>
    </row>
    <row r="18" spans="1:9" ht="15">
      <c r="A18" s="3"/>
      <c r="B18" s="3"/>
      <c r="C18" s="8"/>
      <c r="D18" s="12"/>
      <c r="E18" s="8"/>
      <c r="G18" s="8"/>
      <c r="H18" s="2"/>
      <c r="I18" s="2"/>
    </row>
    <row r="19" spans="1:9" ht="15">
      <c r="A19" s="3" t="s">
        <v>24</v>
      </c>
      <c r="B19" s="3"/>
      <c r="C19" s="8">
        <v>420803</v>
      </c>
      <c r="D19" s="12"/>
      <c r="E19" s="8">
        <v>412551</v>
      </c>
      <c r="G19" s="8">
        <f>C19-E19</f>
        <v>8252</v>
      </c>
      <c r="H19" s="2"/>
      <c r="I19" s="11">
        <f>(C19-E19)/E19</f>
        <v>0.02000237546388204</v>
      </c>
    </row>
    <row r="20" spans="1:9" ht="15">
      <c r="A20" s="3" t="s">
        <v>54</v>
      </c>
      <c r="B20" s="3"/>
      <c r="C20" s="8">
        <v>29255</v>
      </c>
      <c r="D20" s="12"/>
      <c r="E20" s="8">
        <v>28862</v>
      </c>
      <c r="G20" s="8">
        <f>C20-E20</f>
        <v>393</v>
      </c>
      <c r="H20" s="2"/>
      <c r="I20" s="11">
        <f>(C20-E20)/E20</f>
        <v>0.013616519991684568</v>
      </c>
    </row>
    <row r="21" spans="1:9" ht="15.75" thickBot="1">
      <c r="A21" s="3" t="s">
        <v>25</v>
      </c>
      <c r="B21" s="7"/>
      <c r="C21" s="13">
        <v>9000</v>
      </c>
      <c r="D21" s="12"/>
      <c r="E21" s="13">
        <v>9000</v>
      </c>
      <c r="G21" s="10">
        <f>C21-E21</f>
        <v>0</v>
      </c>
      <c r="H21" s="2"/>
      <c r="I21" s="33">
        <f>(C21-E21)/E21</f>
        <v>0</v>
      </c>
    </row>
    <row r="22" spans="1:9" ht="15">
      <c r="A22" s="3"/>
      <c r="B22" s="7"/>
      <c r="C22" s="8">
        <f>SUM(C19:C21)</f>
        <v>459058</v>
      </c>
      <c r="D22" s="12"/>
      <c r="E22" s="8">
        <f>SUM(E19:E21)</f>
        <v>450413</v>
      </c>
      <c r="F22" s="2"/>
      <c r="G22" s="8">
        <f>SUM(G19:G21)</f>
        <v>8645</v>
      </c>
      <c r="H22" s="2"/>
      <c r="I22" s="11">
        <f>(C22-E22)/E22</f>
        <v>0.019193495747236427</v>
      </c>
    </row>
    <row r="23" spans="1:9" ht="15">
      <c r="A23" s="3"/>
      <c r="B23" s="7"/>
      <c r="C23" s="9"/>
      <c r="D23" s="16"/>
      <c r="E23" s="9"/>
      <c r="G23" s="8"/>
      <c r="H23" s="2"/>
      <c r="I23" s="2"/>
    </row>
    <row r="24" spans="1:9" ht="15">
      <c r="A24" s="3" t="s">
        <v>22</v>
      </c>
      <c r="B24" s="3"/>
      <c r="C24" s="8">
        <f>C22*C13</f>
        <v>41411.93639288897</v>
      </c>
      <c r="D24" s="12"/>
      <c r="E24" s="8">
        <f>E22*E13</f>
        <v>41107.73002774366</v>
      </c>
      <c r="G24" s="8">
        <f>C24-E24</f>
        <v>304.2063651453136</v>
      </c>
      <c r="H24" s="2"/>
      <c r="I24" s="11">
        <f>(C24-E24)/E24</f>
        <v>0.007400222900656503</v>
      </c>
    </row>
    <row r="25" spans="1:9" ht="15">
      <c r="A25" s="3"/>
      <c r="B25" s="3"/>
      <c r="C25" s="8"/>
      <c r="D25" s="12"/>
      <c r="E25" s="8"/>
      <c r="G25" s="8"/>
      <c r="H25" s="2"/>
      <c r="I25" s="2"/>
    </row>
    <row r="26" spans="1:9" ht="15">
      <c r="A26" s="3" t="s">
        <v>23</v>
      </c>
      <c r="B26" s="3"/>
      <c r="C26" s="10">
        <f>C22*C15</f>
        <v>417646.06360711105</v>
      </c>
      <c r="D26" s="12"/>
      <c r="E26" s="10">
        <f>E22*E15</f>
        <v>409305.2699722563</v>
      </c>
      <c r="G26" s="10">
        <f>C26-E26</f>
        <v>8340.793634854723</v>
      </c>
      <c r="H26" s="2"/>
      <c r="I26" s="33">
        <f>(C26-E26)/E26</f>
        <v>0.020377928765539913</v>
      </c>
    </row>
    <row r="27" spans="1:9" ht="15">
      <c r="A27" s="7"/>
      <c r="B27" s="7"/>
      <c r="C27" s="8">
        <f>C24+C26</f>
        <v>459058</v>
      </c>
      <c r="D27" s="16"/>
      <c r="E27" s="8">
        <f>E24+E26</f>
        <v>450413</v>
      </c>
      <c r="G27" s="8">
        <f>SUM(G23:G26)</f>
        <v>8645.000000000036</v>
      </c>
      <c r="H27" s="2"/>
      <c r="I27" s="11">
        <f>(C27-E27)/E27</f>
        <v>0.019193495747236427</v>
      </c>
    </row>
    <row r="28" spans="8:9" ht="12.75">
      <c r="H28" s="2"/>
      <c r="I28" s="2"/>
    </row>
  </sheetData>
  <sheetProtection/>
  <mergeCells count="2">
    <mergeCell ref="A2:C2"/>
    <mergeCell ref="A17:C17"/>
  </mergeCells>
  <printOptions/>
  <pageMargins left="0.2" right="0.2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9">
      <selection activeCell="K11" sqref="K11"/>
    </sheetView>
  </sheetViews>
  <sheetFormatPr defaultColWidth="9.140625" defaultRowHeight="12.75"/>
  <cols>
    <col min="2" max="2" width="11.421875" style="0" customWidth="1"/>
    <col min="4" max="4" width="13.8515625" style="0" customWidth="1"/>
    <col min="5" max="5" width="13.421875" style="0" customWidth="1"/>
    <col min="6" max="6" width="25.140625" style="0" customWidth="1"/>
    <col min="7" max="7" width="19.28125" style="0" bestFit="1" customWidth="1"/>
    <col min="8" max="8" width="12.7109375" style="0" bestFit="1" customWidth="1"/>
    <col min="9" max="9" width="14.140625" style="0" customWidth="1"/>
  </cols>
  <sheetData>
    <row r="1" spans="2:8" ht="15">
      <c r="B1" s="3"/>
      <c r="C1" s="3"/>
      <c r="D1" s="3"/>
      <c r="E1" s="3"/>
      <c r="F1" s="3"/>
      <c r="G1" s="3"/>
      <c r="H1" s="3"/>
    </row>
    <row r="2" spans="2:8" ht="15">
      <c r="B2" s="64" t="s">
        <v>70</v>
      </c>
      <c r="C2" s="64"/>
      <c r="D2" s="64"/>
      <c r="E2" s="64"/>
      <c r="F2" s="64"/>
      <c r="G2" s="64"/>
      <c r="H2" s="3"/>
    </row>
    <row r="3" spans="2:8" ht="15">
      <c r="B3" s="3"/>
      <c r="C3" s="3"/>
      <c r="D3" s="3"/>
      <c r="E3" s="3"/>
      <c r="F3" s="3"/>
      <c r="G3" s="3"/>
      <c r="H3" s="3"/>
    </row>
    <row r="4" spans="2:9" ht="15">
      <c r="B4" s="3" t="s">
        <v>71</v>
      </c>
      <c r="C4" s="3"/>
      <c r="D4" s="3"/>
      <c r="E4" s="3"/>
      <c r="F4" s="3"/>
      <c r="G4" s="8">
        <v>213580916</v>
      </c>
      <c r="H4" s="3"/>
      <c r="I4" s="1"/>
    </row>
    <row r="5" spans="2:8" ht="15">
      <c r="B5" s="3"/>
      <c r="C5" s="3"/>
      <c r="D5" s="3"/>
      <c r="E5" s="3"/>
      <c r="F5" s="3"/>
      <c r="G5" s="4"/>
      <c r="H5" s="3"/>
    </row>
    <row r="6" spans="2:8" ht="15">
      <c r="B6" s="3" t="s">
        <v>17</v>
      </c>
      <c r="G6" s="34">
        <v>0.000254</v>
      </c>
      <c r="H6" s="2" t="s">
        <v>61</v>
      </c>
    </row>
    <row r="7" spans="2:7" ht="15">
      <c r="B7" s="3" t="s">
        <v>26</v>
      </c>
      <c r="G7" s="26">
        <f>G4*G6</f>
        <v>54249.552663999995</v>
      </c>
    </row>
    <row r="8" spans="2:8" ht="15">
      <c r="B8" s="2"/>
      <c r="C8" s="3"/>
      <c r="D8" s="3"/>
      <c r="E8" s="3"/>
      <c r="F8" s="3"/>
      <c r="G8" s="35"/>
      <c r="H8" s="3"/>
    </row>
    <row r="9" spans="2:8" ht="15">
      <c r="B9" s="3" t="s">
        <v>27</v>
      </c>
      <c r="C9" s="3"/>
      <c r="D9" s="3"/>
      <c r="E9" s="3"/>
      <c r="F9" s="3"/>
      <c r="G9" s="26">
        <f>G7*0.98</f>
        <v>53164.56161072</v>
      </c>
      <c r="H9" s="3"/>
    </row>
    <row r="10" spans="2:7" ht="15">
      <c r="B10" s="2"/>
      <c r="G10" s="26"/>
    </row>
    <row r="11" spans="2:7" ht="15">
      <c r="B11" s="3" t="s">
        <v>7</v>
      </c>
      <c r="G11" s="26">
        <f>G7*0.97</f>
        <v>52622.06608408</v>
      </c>
    </row>
    <row r="12" spans="2:7" ht="15">
      <c r="B12" s="3"/>
      <c r="G12" s="8"/>
    </row>
    <row r="13" ht="15">
      <c r="G13" s="8"/>
    </row>
    <row r="14" spans="2:7" ht="15">
      <c r="B14" s="3"/>
      <c r="G14" s="8"/>
    </row>
    <row r="15" spans="2:7" ht="15">
      <c r="B15" s="3" t="s">
        <v>71</v>
      </c>
      <c r="C15" s="3"/>
      <c r="D15" s="3"/>
      <c r="E15" s="3"/>
      <c r="F15" s="3"/>
      <c r="G15" s="8">
        <f>$G$4</f>
        <v>213580916</v>
      </c>
    </row>
    <row r="16" spans="2:7" ht="15">
      <c r="B16" s="3"/>
      <c r="C16" s="3"/>
      <c r="D16" s="3"/>
      <c r="E16" s="3"/>
      <c r="F16" s="3"/>
      <c r="G16" s="4"/>
    </row>
    <row r="17" spans="2:7" ht="15">
      <c r="B17" s="3" t="s">
        <v>63</v>
      </c>
      <c r="G17" s="34">
        <v>0.000236</v>
      </c>
    </row>
    <row r="18" spans="2:7" ht="15">
      <c r="B18" s="3" t="s">
        <v>26</v>
      </c>
      <c r="G18" s="26">
        <f>G15*G17</f>
        <v>50405.096176</v>
      </c>
    </row>
    <row r="19" spans="2:8" ht="15">
      <c r="B19" s="2"/>
      <c r="C19" s="3"/>
      <c r="D19" s="3"/>
      <c r="E19" s="3"/>
      <c r="F19" s="3"/>
      <c r="G19" s="35"/>
      <c r="H19" s="1"/>
    </row>
    <row r="20" spans="2:7" ht="15">
      <c r="B20" s="3" t="s">
        <v>27</v>
      </c>
      <c r="C20" s="3"/>
      <c r="D20" s="3"/>
      <c r="E20" s="3"/>
      <c r="F20" s="3"/>
      <c r="G20" s="26">
        <f>G18*0.98</f>
        <v>49396.99425248</v>
      </c>
    </row>
    <row r="21" spans="2:7" ht="15">
      <c r="B21" s="2"/>
      <c r="G21" s="26"/>
    </row>
    <row r="22" spans="2:7" ht="15">
      <c r="B22" s="3" t="s">
        <v>7</v>
      </c>
      <c r="G22" s="26">
        <f>G18*0.97</f>
        <v>48892.943290719995</v>
      </c>
    </row>
    <row r="23" spans="2:7" ht="15">
      <c r="B23" s="3"/>
      <c r="G23" s="8"/>
    </row>
    <row r="26" spans="2:7" ht="15">
      <c r="B26" s="3"/>
      <c r="C26" s="3"/>
      <c r="D26" s="3"/>
      <c r="E26" s="3"/>
      <c r="F26" s="3"/>
      <c r="G26" s="8"/>
    </row>
    <row r="27" spans="2:7" ht="15">
      <c r="B27" s="3"/>
      <c r="C27" s="3"/>
      <c r="D27" s="3"/>
      <c r="E27" s="3"/>
      <c r="F27" s="3"/>
      <c r="G27" s="4"/>
    </row>
    <row r="28" spans="2:7" ht="15">
      <c r="B28" s="3"/>
      <c r="G28" s="34"/>
    </row>
    <row r="29" spans="2:7" ht="15">
      <c r="B29" s="3"/>
      <c r="G29" s="26"/>
    </row>
    <row r="30" spans="2:7" ht="15">
      <c r="B30" s="2"/>
      <c r="C30" s="3"/>
      <c r="D30" s="3"/>
      <c r="E30" s="3"/>
      <c r="F30" s="3"/>
      <c r="G30" s="35"/>
    </row>
    <row r="31" spans="2:7" ht="15">
      <c r="B31" s="3"/>
      <c r="C31" s="3"/>
      <c r="D31" s="3"/>
      <c r="E31" s="3"/>
      <c r="F31" s="3"/>
      <c r="G31" s="26"/>
    </row>
    <row r="32" spans="2:7" ht="15">
      <c r="B32" s="2"/>
      <c r="G32" s="26"/>
    </row>
    <row r="33" spans="2:7" ht="15">
      <c r="B33" s="3"/>
      <c r="G33" s="26"/>
    </row>
    <row r="34" spans="2:7" ht="15">
      <c r="B34" s="3"/>
      <c r="G34" s="8"/>
    </row>
  </sheetData>
  <sheetProtection/>
  <mergeCells count="1">
    <mergeCell ref="B2:G2"/>
  </mergeCells>
  <printOptions/>
  <pageMargins left="0.25" right="0.25" top="1" bottom="1" header="0.5" footer="0.5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9.140625" style="27" customWidth="1"/>
    <col min="2" max="2" width="15.28125" style="27" customWidth="1"/>
    <col min="3" max="3" width="11.421875" style="27" customWidth="1"/>
    <col min="4" max="4" width="2.8515625" style="27" customWidth="1"/>
    <col min="5" max="5" width="22.00390625" style="27" customWidth="1"/>
    <col min="6" max="6" width="17.8515625" style="27" customWidth="1"/>
    <col min="7" max="8" width="11.421875" style="27" customWidth="1"/>
    <col min="9" max="9" width="10.57421875" style="27" customWidth="1"/>
    <col min="10" max="16384" width="9.140625" style="27" customWidth="1"/>
  </cols>
  <sheetData>
    <row r="1" spans="3:9" ht="42.75" customHeight="1">
      <c r="C1" s="28" t="s">
        <v>28</v>
      </c>
      <c r="F1" s="28" t="s">
        <v>29</v>
      </c>
      <c r="G1" s="29" t="s">
        <v>30</v>
      </c>
      <c r="H1" s="29" t="s">
        <v>31</v>
      </c>
      <c r="I1" s="29" t="s">
        <v>32</v>
      </c>
    </row>
    <row r="2" spans="1:9" ht="16.5" customHeight="1">
      <c r="A2" s="27" t="s">
        <v>72</v>
      </c>
      <c r="B2" s="27">
        <v>2017</v>
      </c>
      <c r="C2" s="60"/>
      <c r="F2" s="60"/>
      <c r="G2" s="29"/>
      <c r="H2" s="29"/>
      <c r="I2" s="29"/>
    </row>
    <row r="3" spans="1:9" ht="15.75" customHeight="1">
      <c r="A3" s="27" t="s">
        <v>64</v>
      </c>
      <c r="B3" s="27" t="s">
        <v>65</v>
      </c>
      <c r="C3" s="56">
        <v>0.0246</v>
      </c>
      <c r="E3" s="27" t="s">
        <v>66</v>
      </c>
      <c r="F3" s="57">
        <v>196764586</v>
      </c>
      <c r="G3" s="59">
        <f>(F3*C3)/100</f>
        <v>48404.088156000005</v>
      </c>
      <c r="H3" s="58">
        <f>G3*0.98</f>
        <v>47436.00639288</v>
      </c>
      <c r="I3" s="58">
        <f>G3*0.97</f>
        <v>46951.965511320006</v>
      </c>
    </row>
    <row r="4" spans="1:9" ht="18" customHeight="1">
      <c r="A4" s="27" t="s">
        <v>59</v>
      </c>
      <c r="B4" s="27" t="s">
        <v>60</v>
      </c>
      <c r="C4" s="32">
        <v>0.0214</v>
      </c>
      <c r="E4" s="27" t="s">
        <v>62</v>
      </c>
      <c r="F4" s="43">
        <v>192077139</v>
      </c>
      <c r="G4" s="31">
        <f aca="true" t="shared" si="0" ref="G4:G11">(F4*C4)/100</f>
        <v>41104.507745999996</v>
      </c>
      <c r="H4" s="31">
        <f aca="true" t="shared" si="1" ref="H4:H11">G4*0.98</f>
        <v>40282.41759108</v>
      </c>
      <c r="I4" s="31">
        <f aca="true" t="shared" si="2" ref="I4:I11">G4*0.97</f>
        <v>39871.372513619994</v>
      </c>
    </row>
    <row r="5" spans="1:9" ht="18" customHeight="1">
      <c r="A5" s="27" t="s">
        <v>55</v>
      </c>
      <c r="B5" s="27" t="s">
        <v>56</v>
      </c>
      <c r="C5" s="32">
        <v>0.022</v>
      </c>
      <c r="E5" s="27" t="s">
        <v>57</v>
      </c>
      <c r="F5" s="43">
        <v>189175981</v>
      </c>
      <c r="G5" s="31">
        <f t="shared" si="0"/>
        <v>41618.71582</v>
      </c>
      <c r="H5" s="31">
        <f t="shared" si="1"/>
        <v>40786.34150359999</v>
      </c>
      <c r="I5" s="31">
        <f t="shared" si="2"/>
        <v>40370.1543454</v>
      </c>
    </row>
    <row r="6" spans="1:9" ht="15.75" customHeight="1">
      <c r="A6" s="27" t="s">
        <v>50</v>
      </c>
      <c r="B6" s="27" t="s">
        <v>51</v>
      </c>
      <c r="C6" s="32">
        <v>0.022</v>
      </c>
      <c r="E6" s="27" t="s">
        <v>52</v>
      </c>
      <c r="F6" s="43">
        <v>186768858</v>
      </c>
      <c r="G6" s="31">
        <f t="shared" si="0"/>
        <v>41089.14876</v>
      </c>
      <c r="H6" s="31">
        <f t="shared" si="1"/>
        <v>40267.36578479999</v>
      </c>
      <c r="I6" s="31">
        <f t="shared" si="2"/>
        <v>39856.474297199995</v>
      </c>
    </row>
    <row r="7" spans="1:9" ht="12">
      <c r="A7" s="30" t="s">
        <v>33</v>
      </c>
      <c r="B7" s="30" t="s">
        <v>34</v>
      </c>
      <c r="C7" s="32">
        <v>0.022</v>
      </c>
      <c r="E7" s="30" t="s">
        <v>35</v>
      </c>
      <c r="F7" s="31">
        <v>193352643</v>
      </c>
      <c r="G7" s="31">
        <f t="shared" si="0"/>
        <v>42537.581459999994</v>
      </c>
      <c r="H7" s="31">
        <f t="shared" si="1"/>
        <v>41686.829830799994</v>
      </c>
      <c r="I7" s="31">
        <f t="shared" si="2"/>
        <v>41261.45401619999</v>
      </c>
    </row>
    <row r="8" spans="1:9" ht="12">
      <c r="A8" s="30" t="s">
        <v>36</v>
      </c>
      <c r="B8" s="30" t="s">
        <v>37</v>
      </c>
      <c r="C8" s="32">
        <v>0.024</v>
      </c>
      <c r="E8" s="30" t="s">
        <v>38</v>
      </c>
      <c r="F8" s="31">
        <v>183717762</v>
      </c>
      <c r="G8" s="31">
        <f t="shared" si="0"/>
        <v>44092.262879999995</v>
      </c>
      <c r="H8" s="31">
        <f t="shared" si="1"/>
        <v>43210.4176224</v>
      </c>
      <c r="I8" s="31">
        <f t="shared" si="2"/>
        <v>42769.49499359999</v>
      </c>
    </row>
    <row r="9" spans="1:9" ht="12">
      <c r="A9" s="30" t="s">
        <v>39</v>
      </c>
      <c r="B9" s="30" t="s">
        <v>40</v>
      </c>
      <c r="C9" s="32">
        <v>0.028</v>
      </c>
      <c r="E9" s="30" t="s">
        <v>41</v>
      </c>
      <c r="F9" s="31">
        <v>180021154</v>
      </c>
      <c r="G9" s="31">
        <f t="shared" si="0"/>
        <v>50405.92312</v>
      </c>
      <c r="H9" s="31">
        <f t="shared" si="1"/>
        <v>49397.8046576</v>
      </c>
      <c r="I9" s="31">
        <f t="shared" si="2"/>
        <v>48893.7454264</v>
      </c>
    </row>
    <row r="10" spans="1:9" ht="12">
      <c r="A10" s="30" t="s">
        <v>42</v>
      </c>
      <c r="B10" s="30" t="s">
        <v>43</v>
      </c>
      <c r="C10" s="32">
        <v>0.028</v>
      </c>
      <c r="E10" s="30" t="s">
        <v>44</v>
      </c>
      <c r="F10" s="31">
        <v>173847600</v>
      </c>
      <c r="G10" s="31">
        <f t="shared" si="0"/>
        <v>48677.328</v>
      </c>
      <c r="H10" s="31">
        <f t="shared" si="1"/>
        <v>47703.78144</v>
      </c>
      <c r="I10" s="31">
        <f t="shared" si="2"/>
        <v>47217.00816</v>
      </c>
    </row>
    <row r="11" spans="1:9" ht="12">
      <c r="A11" s="30" t="s">
        <v>45</v>
      </c>
      <c r="B11" s="30" t="s">
        <v>46</v>
      </c>
      <c r="C11" s="32">
        <v>0.0295</v>
      </c>
      <c r="E11" s="30" t="s">
        <v>47</v>
      </c>
      <c r="F11" s="31">
        <v>156672515</v>
      </c>
      <c r="G11" s="31">
        <f t="shared" si="0"/>
        <v>46218.391924999996</v>
      </c>
      <c r="H11" s="31">
        <f t="shared" si="1"/>
        <v>45294.024086499994</v>
      </c>
      <c r="I11" s="31">
        <f t="shared" si="2"/>
        <v>44831.84016725</v>
      </c>
    </row>
    <row r="12" spans="1:6" ht="12">
      <c r="A12" s="30"/>
      <c r="F12" s="31"/>
    </row>
    <row r="13" ht="12">
      <c r="F13" s="31"/>
    </row>
    <row r="15" ht="12">
      <c r="H15" s="27" t="s">
        <v>53</v>
      </c>
    </row>
  </sheetData>
  <sheetProtection/>
  <printOptions/>
  <pageMargins left="0.7" right="0.7" top="0.75" bottom="0.75" header="0.3" footer="0.3"/>
  <pageSetup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421875" style="0" customWidth="1"/>
    <col min="3" max="3" width="13.8515625" style="0" customWidth="1"/>
    <col min="4" max="4" width="13.421875" style="0" customWidth="1"/>
    <col min="5" max="5" width="25.140625" style="0" customWidth="1"/>
    <col min="6" max="6" width="19.28125" style="0" bestFit="1" customWidth="1"/>
    <col min="7" max="7" width="12.7109375" style="0" bestFit="1" customWidth="1"/>
    <col min="8" max="8" width="14.140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64" t="s">
        <v>49</v>
      </c>
      <c r="B2" s="64"/>
      <c r="C2" s="64"/>
      <c r="D2" s="64"/>
      <c r="E2" s="64"/>
      <c r="F2" s="64"/>
      <c r="G2" s="3"/>
    </row>
    <row r="3" spans="1:7" ht="15">
      <c r="A3" s="3"/>
      <c r="B3" s="3"/>
      <c r="C3" s="3"/>
      <c r="D3" s="3"/>
      <c r="E3" s="3"/>
      <c r="F3" s="3"/>
      <c r="G3" s="3"/>
    </row>
    <row r="4" spans="1:8" ht="15">
      <c r="A4" s="3" t="s">
        <v>58</v>
      </c>
      <c r="B4" s="3"/>
      <c r="C4" s="3"/>
      <c r="D4" s="3"/>
      <c r="E4" s="3"/>
      <c r="F4" s="8"/>
      <c r="G4" s="3"/>
      <c r="H4" s="1"/>
    </row>
    <row r="5" spans="1:7" ht="15">
      <c r="A5" s="3"/>
      <c r="B5" s="3"/>
      <c r="C5" s="3"/>
      <c r="D5" s="3"/>
      <c r="E5" s="3"/>
      <c r="F5" s="4"/>
      <c r="G5" s="3"/>
    </row>
    <row r="6" spans="1:6" ht="15">
      <c r="A6" s="37" t="s">
        <v>17</v>
      </c>
      <c r="B6" s="38"/>
      <c r="C6" s="38"/>
      <c r="D6" s="38"/>
      <c r="E6" s="38"/>
      <c r="F6" s="39">
        <v>0.000214</v>
      </c>
    </row>
    <row r="7" spans="1:6" ht="15">
      <c r="A7" s="37" t="s">
        <v>26</v>
      </c>
      <c r="B7" s="38"/>
      <c r="C7" s="38"/>
      <c r="D7" s="38"/>
      <c r="E7" s="38"/>
      <c r="F7" s="36">
        <v>192077139</v>
      </c>
    </row>
    <row r="8" spans="1:7" ht="15">
      <c r="A8" s="40"/>
      <c r="B8" s="37"/>
      <c r="C8" s="37"/>
      <c r="D8" s="37"/>
      <c r="E8" s="37"/>
      <c r="F8" s="41"/>
      <c r="G8" s="3"/>
    </row>
    <row r="9" spans="1:7" ht="15">
      <c r="A9" s="37" t="s">
        <v>7</v>
      </c>
      <c r="B9" s="37"/>
      <c r="C9" s="37"/>
      <c r="D9" s="37"/>
      <c r="E9" s="37"/>
      <c r="F9" s="36">
        <f>F7*0.97</f>
        <v>186314824.82999998</v>
      </c>
      <c r="G9" s="3"/>
    </row>
    <row r="10" spans="1:6" ht="15">
      <c r="A10" s="40"/>
      <c r="B10" s="38"/>
      <c r="C10" s="38"/>
      <c r="D10" s="38"/>
      <c r="E10" s="38"/>
      <c r="F10" s="36"/>
    </row>
    <row r="11" spans="1:6" ht="15">
      <c r="A11" s="37" t="s">
        <v>27</v>
      </c>
      <c r="B11" s="38"/>
      <c r="C11" s="38"/>
      <c r="D11" s="38"/>
      <c r="E11" s="38"/>
      <c r="F11" s="36">
        <f>F7*0.98</f>
        <v>188235596.22</v>
      </c>
    </row>
    <row r="12" spans="1:6" ht="15">
      <c r="A12" s="37"/>
      <c r="B12" s="38"/>
      <c r="C12" s="38"/>
      <c r="D12" s="38"/>
      <c r="E12" s="38"/>
      <c r="F12" s="36"/>
    </row>
    <row r="13" ht="15">
      <c r="F13" s="8"/>
    </row>
    <row r="14" spans="1:6" ht="15">
      <c r="A14" s="3"/>
      <c r="F14" s="8"/>
    </row>
    <row r="15" spans="1:6" ht="15">
      <c r="A15" s="64"/>
      <c r="B15" s="64"/>
      <c r="C15" s="64"/>
      <c r="E15" s="1"/>
      <c r="F15" s="8"/>
    </row>
    <row r="16" spans="1:6" ht="15">
      <c r="A16" s="14"/>
      <c r="B16" s="14"/>
      <c r="C16" s="14"/>
      <c r="D16" s="23"/>
      <c r="E16" s="2"/>
      <c r="F16" s="8"/>
    </row>
    <row r="17" spans="1:6" ht="15">
      <c r="A17" s="24"/>
      <c r="C17" s="25"/>
      <c r="F17" s="8"/>
    </row>
    <row r="18" spans="1:6" ht="15">
      <c r="A18" s="24"/>
      <c r="C18" s="25"/>
      <c r="F18" s="8"/>
    </row>
    <row r="19" spans="1:7" ht="15">
      <c r="A19" s="24"/>
      <c r="C19" s="25"/>
      <c r="D19" s="1"/>
      <c r="F19" s="8"/>
      <c r="G19" s="1"/>
    </row>
    <row r="20" spans="1:6" ht="15">
      <c r="A20" s="24"/>
      <c r="C20" s="25"/>
      <c r="D20" s="1"/>
      <c r="F20" s="8"/>
    </row>
    <row r="21" spans="1:3" ht="15">
      <c r="A21" s="24"/>
      <c r="C21" s="25"/>
    </row>
  </sheetData>
  <sheetProtection/>
  <mergeCells count="2">
    <mergeCell ref="A2:F2"/>
    <mergeCell ref="A15:C15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Logan</cp:lastModifiedBy>
  <cp:lastPrinted>2018-08-15T17:23:03Z</cp:lastPrinted>
  <dcterms:created xsi:type="dcterms:W3CDTF">2005-07-27T15:27:30Z</dcterms:created>
  <dcterms:modified xsi:type="dcterms:W3CDTF">2018-10-23T18:13:55Z</dcterms:modified>
  <cp:category/>
  <cp:version/>
  <cp:contentType/>
  <cp:contentStatus/>
</cp:coreProperties>
</file>